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670" windowHeight="2850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'ConsolBalanceSheet'!$A$1:$H$58</definedName>
    <definedName name="_xlnm.Print_Area" localSheetId="3">'ConsolCashFlow'!$A$1:$J$57</definedName>
    <definedName name="_xlnm.Print_Area" localSheetId="1">'ConsolIncStatement'!$A$1:$I$46</definedName>
  </definedNames>
  <calcPr fullCalcOnLoad="1"/>
</workbook>
</file>

<file path=xl/sharedStrings.xml><?xml version="1.0" encoding="utf-8"?>
<sst xmlns="http://schemas.openxmlformats.org/spreadsheetml/2006/main" count="237" uniqueCount="161">
  <si>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</si>
  <si>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</si>
  <si>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</si>
  <si>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</si>
  <si>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</si>
  <si>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</si>
  <si>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</si>
  <si>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</si>
  <si>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</si>
  <si>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</si>
  <si>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</si>
  <si>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</si>
  <si>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</si>
  <si>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</si>
  <si>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</si>
  <si>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</si>
  <si>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</si>
  <si>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</si>
  <si>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</si>
  <si>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</si>
  <si>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</si>
  <si>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</si>
  <si>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</si>
  <si>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</si>
  <si>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</si>
  <si>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</si>
  <si>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</si>
  <si>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</si>
  <si>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</si>
  <si>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</si>
  <si>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</si>
  <si>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</si>
  <si>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</si>
  <si>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</si>
  <si>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</si>
  <si>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</si>
  <si>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</si>
  <si>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</si>
  <si>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</si>
  <si>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</si>
  <si>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</si>
  <si>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</si>
  <si>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</si>
  <si>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</si>
  <si>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</si>
  <si>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</si>
  <si>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</si>
  <si>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</si>
  <si>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</si>
  <si>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</si>
  <si>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</si>
  <si>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</si>
  <si>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</si>
  <si>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</si>
  <si>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</si>
  <si>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</si>
  <si>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</si>
  <si>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</si>
  <si>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</si>
  <si>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</si>
  <si>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</si>
  <si>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</si>
  <si>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</si>
  <si>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</si>
  <si>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</si>
  <si>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</si>
  <si>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</si>
  <si>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</si>
  <si>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</si>
  <si>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</si>
  <si>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</si>
  <si>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</si>
  <si>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</si>
  <si>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</si>
  <si>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</si>
  <si>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</si>
  <si>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</si>
  <si>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</si>
  <si>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</si>
  <si>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</si>
  <si>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</si>
  <si>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</si>
  <si>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</si>
  <si>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</si>
  <si>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</si>
  <si>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</si>
  <si>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</si>
  <si>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</si>
  <si>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</si>
  <si>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</si>
  <si>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</si>
  <si>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</si>
  <si>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</si>
  <si>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</si>
  <si>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Fr above</t>
  </si>
  <si>
    <t>Diff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</si>
  <si>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</si>
  <si>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</si>
  <si>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</si>
  <si>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</si>
  <si>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</si>
  <si>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</si>
  <si>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</si>
  <si>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</si>
  <si>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</si>
  <si>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</si>
  <si>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</si>
  <si>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</si>
  <si>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</si>
  <si>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</si>
  <si>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</si>
  <si>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</si>
  <si>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</si>
  <si>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</si>
  <si>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</si>
  <si>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</si>
  <si>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</si>
  <si>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</si>
  <si>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</si>
  <si>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</si>
  <si>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</si>
  <si>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</si>
  <si>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</si>
  <si>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</si>
  <si>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Do Not Print:</t>
  </si>
  <si>
    <t>Control for cross check purpose</t>
  </si>
  <si>
    <t>Fr Equity total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</si>
  <si>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</si>
  <si>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</si>
  <si>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</si>
  <si>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</si>
  <si>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</si>
  <si>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</si>
  <si>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Equity attributable to equity holders of the Company</t>
  </si>
  <si>
    <t>Conversion of golf membership</t>
  </si>
  <si>
    <t xml:space="preserve"> to shares in a subsidiary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</si>
  <si>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</si>
  <si>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</si>
  <si>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</si>
  <si>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</si>
  <si>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</si>
  <si>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 xml:space="preserve">CASH AND CASH EQUIVALENTS AT END OF QUARTER (Note A) </t>
  </si>
  <si>
    <t>31/12/08</t>
  </si>
  <si>
    <t>(AUDITED)</t>
  </si>
  <si>
    <t xml:space="preserve"> with the Audited Financial Statements for the year ended 31 December 2008 and the</t>
  </si>
  <si>
    <t>Audited Financial Statements for the year ended 31 December 2008 and the</t>
  </si>
  <si>
    <t xml:space="preserve">At 01/01/2009 </t>
  </si>
  <si>
    <t xml:space="preserve">At 01/01/2008(restated) </t>
  </si>
  <si>
    <t>with the Audited Financial Statements for the year ended 31 December 2008 and the</t>
  </si>
  <si>
    <t>Effects of adopting FRS121</t>
  </si>
  <si>
    <t xml:space="preserve">Capital reserve in a foreign subsidiary </t>
  </si>
  <si>
    <t xml:space="preserve"> transferred to retained profits </t>
  </si>
  <si>
    <t>Interim Financial Report For The Fourth Quarter</t>
  </si>
  <si>
    <t>For The 12 Months Ended 31 December 2009</t>
  </si>
  <si>
    <t>Balance at 31/12/2009</t>
  </si>
  <si>
    <t xml:space="preserve">Balance at 31/12/2008 </t>
  </si>
  <si>
    <t xml:space="preserve">Acquisition od additional shares in </t>
  </si>
  <si>
    <t xml:space="preserve"> an existing subsidiary company</t>
  </si>
  <si>
    <t>31/12/2009</t>
  </si>
  <si>
    <t>31/12/2008</t>
  </si>
  <si>
    <t>31/12/09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</si>
</sst>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57" applyFont="1" applyFill="1" applyAlignment="1">
      <alignment horizontal="centerContinuous"/>
      <protection/>
    </xf>
    <xf numFmtId="37" fontId="1" fillId="0" borderId="0" xfId="57" applyFont="1" applyFill="1" applyAlignment="1">
      <alignment/>
      <protection/>
    </xf>
    <xf numFmtId="37" fontId="1" fillId="0" borderId="0" xfId="57" applyFont="1" applyFill="1" applyAlignment="1">
      <alignment horizontal="center"/>
      <protection/>
    </xf>
    <xf numFmtId="190" fontId="1" fillId="0" borderId="0" xfId="57" applyNumberFormat="1" applyFont="1" applyFill="1" applyAlignment="1">
      <alignment horizontal="center"/>
      <protection/>
    </xf>
    <xf numFmtId="37" fontId="9" fillId="0" borderId="0" xfId="57" applyFont="1" applyFill="1" applyAlignment="1">
      <alignment/>
      <protection/>
    </xf>
    <xf numFmtId="37" fontId="1" fillId="0" borderId="11" xfId="57" applyFont="1" applyFill="1" applyBorder="1" applyAlignment="1">
      <alignment horizontal="center"/>
      <protection/>
    </xf>
    <xf numFmtId="37" fontId="9" fillId="0" borderId="0" xfId="57" applyFont="1" applyFill="1" applyAlignment="1" quotePrefix="1">
      <alignment/>
      <protection/>
    </xf>
    <xf numFmtId="37" fontId="1" fillId="0" borderId="0" xfId="57" applyFont="1" applyFill="1" applyBorder="1" applyAlignment="1">
      <alignment horizontal="center"/>
      <protection/>
    </xf>
    <xf numFmtId="171" fontId="1" fillId="0" borderId="0" xfId="42" applyFont="1" applyFill="1" applyAlignment="1">
      <alignment/>
    </xf>
    <xf numFmtId="0" fontId="1" fillId="0" borderId="0" xfId="0" applyFont="1" applyAlignment="1">
      <alignment/>
    </xf>
    <xf numFmtId="37" fontId="1" fillId="0" borderId="12" xfId="5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169" fontId="1" fillId="0" borderId="0" xfId="42" applyNumberFormat="1" applyFont="1" applyFill="1" applyAlignment="1">
      <alignment/>
    </xf>
    <xf numFmtId="169" fontId="1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171" fontId="1" fillId="0" borderId="0" xfId="42" applyFont="1" applyFill="1" applyAlignment="1">
      <alignment horizontal="left" indent="1"/>
    </xf>
    <xf numFmtId="37" fontId="1" fillId="0" borderId="0" xfId="57" applyFont="1" applyFill="1" applyBorder="1" applyAlignment="1">
      <alignment/>
      <protection/>
    </xf>
    <xf numFmtId="169" fontId="1" fillId="0" borderId="0" xfId="42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1" fillId="0" borderId="0" xfId="57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" fillId="0" borderId="0" xfId="57" applyFont="1" applyFill="1" applyAlignment="1">
      <alignment horizontal="right"/>
      <protection/>
    </xf>
    <xf numFmtId="169" fontId="1" fillId="0" borderId="0" xfId="42" applyNumberFormat="1" applyFont="1" applyFill="1" applyAlignment="1">
      <alignment horizontal="right"/>
    </xf>
    <xf numFmtId="37" fontId="15" fillId="0" borderId="0" xfId="57" applyFont="1" applyFill="1" applyAlignment="1">
      <alignment/>
      <protection/>
    </xf>
    <xf numFmtId="0" fontId="0" fillId="35" borderId="0" xfId="0" applyFont="1" applyFill="1" applyAlignment="1">
      <alignment/>
    </xf>
    <xf numFmtId="37" fontId="15" fillId="35" borderId="0" xfId="57" applyFont="1" applyFill="1" applyAlignment="1">
      <alignment/>
      <protection/>
    </xf>
    <xf numFmtId="0" fontId="0" fillId="0" borderId="0" xfId="0" applyFont="1" applyFill="1" applyAlignment="1">
      <alignment/>
    </xf>
    <xf numFmtId="37" fontId="16" fillId="0" borderId="0" xfId="57" applyFont="1" applyFill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3" fontId="0" fillId="36" borderId="16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36" borderId="20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1" xfId="57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1" fontId="2" fillId="34" borderId="0" xfId="0" applyNumberFormat="1" applyFont="1" applyFill="1" applyAlignment="1" quotePrefix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71" fontId="1" fillId="0" borderId="0" xfId="42" applyFont="1" applyFill="1" applyBorder="1" applyAlignment="1">
      <alignment horizontal="center"/>
    </xf>
    <xf numFmtId="171" fontId="1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37" fontId="1" fillId="0" borderId="11" xfId="57" applyFont="1" applyFill="1" applyBorder="1" applyAlignment="1">
      <alignment/>
      <protection/>
    </xf>
    <xf numFmtId="169" fontId="1" fillId="0" borderId="11" xfId="42" applyNumberFormat="1" applyFont="1" applyFill="1" applyBorder="1" applyAlignment="1">
      <alignment horizontal="right"/>
    </xf>
    <xf numFmtId="37" fontId="0" fillId="0" borderId="0" xfId="57" applyFont="1" applyFill="1" applyAlignment="1">
      <alignment/>
      <protection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36" borderId="22" xfId="0" applyNumberFormat="1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3" fontId="0" fillId="36" borderId="24" xfId="0" applyNumberFormat="1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0" xfId="42" applyNumberFormat="1" applyFont="1" applyFill="1" applyAlignment="1">
      <alignment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, P&amp;L - Dec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40">
      <selection activeCell="H1" sqref="H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59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G1" s="120"/>
      <c r="H1" s="4"/>
    </row>
    <row r="2" spans="1:5" ht="15">
      <c r="A2" s="9" t="s">
        <v>152</v>
      </c>
      <c r="B2" s="9"/>
      <c r="C2" s="10"/>
      <c r="D2" s="11"/>
      <c r="E2" s="11"/>
    </row>
    <row r="3" spans="1:6" s="3" customFormat="1" ht="15">
      <c r="A3" s="39" t="s">
        <v>19</v>
      </c>
      <c r="B3" s="35"/>
      <c r="C3" s="35"/>
      <c r="F3" s="95"/>
    </row>
    <row r="4" spans="1:8" ht="15">
      <c r="A4" s="25" t="s">
        <v>153</v>
      </c>
      <c r="B4" s="26"/>
      <c r="C4" s="26"/>
      <c r="D4" s="26"/>
      <c r="E4" s="26"/>
      <c r="F4" s="133"/>
      <c r="H4" s="136"/>
    </row>
    <row r="5" spans="1:8" ht="15">
      <c r="A5" s="25"/>
      <c r="B5" s="26"/>
      <c r="C5" s="26"/>
      <c r="D5" s="26"/>
      <c r="E5" s="26"/>
      <c r="F5" s="38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38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38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38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09" t="s">
        <v>160</v>
      </c>
      <c r="G9" s="3"/>
      <c r="H9" s="109" t="s">
        <v>142</v>
      </c>
    </row>
    <row r="10" spans="1:11" ht="15">
      <c r="A10" s="23"/>
      <c r="B10" s="35"/>
      <c r="C10" s="35"/>
      <c r="F10" s="38" t="s">
        <v>64</v>
      </c>
      <c r="G10" s="3"/>
      <c r="H10" s="38" t="s">
        <v>143</v>
      </c>
      <c r="I10" s="58"/>
      <c r="J10" s="59"/>
      <c r="K10" s="58"/>
    </row>
    <row r="11" spans="3:11" ht="15">
      <c r="C11" s="1"/>
      <c r="F11" s="38" t="s">
        <v>0</v>
      </c>
      <c r="G11" s="37"/>
      <c r="H11" s="38" t="s">
        <v>0</v>
      </c>
      <c r="I11" s="58"/>
      <c r="J11" s="59"/>
      <c r="K11" s="58"/>
    </row>
    <row r="12" spans="1:11" ht="15.75">
      <c r="A12" s="94" t="s">
        <v>114</v>
      </c>
      <c r="C12" s="1"/>
      <c r="F12" s="96"/>
      <c r="G12" s="58"/>
      <c r="H12" s="96"/>
      <c r="I12" s="58"/>
      <c r="J12" s="59"/>
      <c r="K12" s="58"/>
    </row>
    <row r="13" spans="1:11" ht="15">
      <c r="A13" s="3" t="s">
        <v>118</v>
      </c>
      <c r="C13" s="1"/>
      <c r="F13" s="24"/>
      <c r="G13" s="59"/>
      <c r="H13" s="59"/>
      <c r="I13" s="58"/>
      <c r="J13" s="59"/>
      <c r="K13" s="58"/>
    </row>
    <row r="14" spans="1:11" ht="15">
      <c r="A14" s="1" t="s">
        <v>1</v>
      </c>
      <c r="C14" s="1"/>
      <c r="F14" s="60">
        <v>306971</v>
      </c>
      <c r="G14" s="59"/>
      <c r="H14" s="60">
        <v>325117</v>
      </c>
      <c r="I14" s="58"/>
      <c r="J14" s="59"/>
      <c r="K14" s="58"/>
    </row>
    <row r="15" spans="1:11" ht="15">
      <c r="A15" s="59" t="s">
        <v>127</v>
      </c>
      <c r="C15" s="1"/>
      <c r="F15" s="60">
        <v>107898</v>
      </c>
      <c r="G15" s="59"/>
      <c r="H15" s="60">
        <v>114909</v>
      </c>
      <c r="I15" s="58"/>
      <c r="J15" s="59"/>
      <c r="K15" s="58"/>
    </row>
    <row r="16" spans="1:11" ht="15">
      <c r="A16" s="59" t="s">
        <v>106</v>
      </c>
      <c r="C16" s="1"/>
      <c r="F16" s="60">
        <v>135326</v>
      </c>
      <c r="G16" s="59"/>
      <c r="H16" s="60">
        <v>137259</v>
      </c>
      <c r="I16" s="58"/>
      <c r="J16" s="59"/>
      <c r="K16" s="58"/>
    </row>
    <row r="17" spans="1:11" ht="15">
      <c r="A17" s="59" t="s">
        <v>132</v>
      </c>
      <c r="C17" s="1"/>
      <c r="F17" s="60">
        <v>14357</v>
      </c>
      <c r="G17" s="59"/>
      <c r="H17" s="60">
        <v>14599</v>
      </c>
      <c r="I17" s="58"/>
      <c r="J17" s="59"/>
      <c r="K17" s="58"/>
    </row>
    <row r="18" spans="1:11" ht="15">
      <c r="A18" s="1" t="s">
        <v>2</v>
      </c>
      <c r="C18" s="1"/>
      <c r="F18" s="60">
        <v>988</v>
      </c>
      <c r="G18" s="59"/>
      <c r="H18" s="60">
        <v>1044</v>
      </c>
      <c r="I18" s="140"/>
      <c r="J18" s="53"/>
      <c r="K18" s="58"/>
    </row>
    <row r="19" spans="1:8" ht="14.25">
      <c r="A19" s="1" t="s">
        <v>3</v>
      </c>
      <c r="C19" s="1"/>
      <c r="F19" s="60">
        <v>245592</v>
      </c>
      <c r="G19" s="59"/>
      <c r="H19" s="60">
        <v>227011</v>
      </c>
    </row>
    <row r="20" spans="1:10" ht="14.25">
      <c r="A20" s="1" t="s">
        <v>4</v>
      </c>
      <c r="C20" s="1"/>
      <c r="F20" s="60">
        <v>696</v>
      </c>
      <c r="G20" s="59"/>
      <c r="H20" s="60">
        <v>282</v>
      </c>
      <c r="J20" s="2"/>
    </row>
    <row r="21" spans="3:8" ht="14.25">
      <c r="C21" s="1"/>
      <c r="F21" s="54">
        <f>SUM(F14:F20)</f>
        <v>811828</v>
      </c>
      <c r="G21" s="59"/>
      <c r="H21" s="67">
        <f>SUM(H14:H20)</f>
        <v>820221</v>
      </c>
    </row>
    <row r="22" spans="3:8" ht="14.25">
      <c r="C22" s="1"/>
      <c r="F22" s="60"/>
      <c r="G22" s="59"/>
      <c r="H22" s="59"/>
    </row>
    <row r="23" spans="1:8" ht="15">
      <c r="A23" s="3" t="s">
        <v>117</v>
      </c>
      <c r="C23" s="1"/>
      <c r="F23" s="24"/>
      <c r="G23" s="59"/>
      <c r="H23" s="59"/>
    </row>
    <row r="24" spans="1:8" ht="14.25">
      <c r="A24" s="1" t="s">
        <v>96</v>
      </c>
      <c r="C24" s="1"/>
      <c r="F24" s="60">
        <v>99045</v>
      </c>
      <c r="G24" s="59"/>
      <c r="H24" s="60">
        <v>73815</v>
      </c>
    </row>
    <row r="25" spans="1:8" ht="14.25">
      <c r="A25" s="1" t="s">
        <v>5</v>
      </c>
      <c r="C25" s="1"/>
      <c r="F25" s="60">
        <v>129386</v>
      </c>
      <c r="G25" s="59"/>
      <c r="H25" s="60">
        <v>104844</v>
      </c>
    </row>
    <row r="26" spans="1:8" ht="14.25">
      <c r="A26" s="1" t="s">
        <v>6</v>
      </c>
      <c r="C26" s="1"/>
      <c r="F26" s="60">
        <v>45179</v>
      </c>
      <c r="G26" s="59"/>
      <c r="H26" s="60">
        <v>80046</v>
      </c>
    </row>
    <row r="27" spans="1:9" ht="14.25">
      <c r="A27" s="1" t="s">
        <v>7</v>
      </c>
      <c r="C27" s="1"/>
      <c r="F27" s="60">
        <v>9153</v>
      </c>
      <c r="G27" s="59"/>
      <c r="H27" s="60">
        <v>8092</v>
      </c>
      <c r="I27" s="2"/>
    </row>
    <row r="28" spans="1:8" ht="14.25">
      <c r="A28" s="1" t="s">
        <v>70</v>
      </c>
      <c r="C28" s="1"/>
      <c r="F28" s="60">
        <v>972</v>
      </c>
      <c r="G28" s="59"/>
      <c r="H28" s="60">
        <v>535</v>
      </c>
    </row>
    <row r="29" spans="1:8" ht="14.25">
      <c r="A29" s="1" t="s">
        <v>8</v>
      </c>
      <c r="C29" s="1"/>
      <c r="F29" s="60">
        <f>76618+275234</f>
        <v>351852</v>
      </c>
      <c r="G29" s="59"/>
      <c r="H29" s="60">
        <v>307399</v>
      </c>
    </row>
    <row r="30" spans="3:10" ht="14.25">
      <c r="C30" s="1"/>
      <c r="F30" s="54">
        <f>SUM(F24:F29)</f>
        <v>635587</v>
      </c>
      <c r="G30" s="59"/>
      <c r="H30" s="67">
        <f>SUM(H24:H29)</f>
        <v>574731</v>
      </c>
      <c r="J30" s="2"/>
    </row>
    <row r="31" spans="1:8" ht="16.5" thickBot="1">
      <c r="A31" s="94" t="s">
        <v>115</v>
      </c>
      <c r="F31" s="61">
        <f>F30+F21</f>
        <v>1447415</v>
      </c>
      <c r="G31" s="59"/>
      <c r="H31" s="61">
        <f>H30+H21</f>
        <v>1394952</v>
      </c>
    </row>
    <row r="32" spans="6:8" ht="14.25">
      <c r="F32" s="24"/>
      <c r="G32" s="59"/>
      <c r="H32" s="59"/>
    </row>
    <row r="33" spans="1:8" ht="15.75">
      <c r="A33" s="94" t="s">
        <v>116</v>
      </c>
      <c r="C33" s="1"/>
      <c r="F33" s="24"/>
      <c r="G33" s="59"/>
      <c r="H33" s="59"/>
    </row>
    <row r="34" spans="1:8" ht="15">
      <c r="A34" s="3" t="s">
        <v>133</v>
      </c>
      <c r="C34" s="1"/>
      <c r="F34" s="24"/>
      <c r="G34" s="59"/>
      <c r="H34" s="59"/>
    </row>
    <row r="35" spans="1:8" ht="14.25">
      <c r="A35" s="1" t="s">
        <v>13</v>
      </c>
      <c r="C35" s="1"/>
      <c r="F35" s="60">
        <v>241393</v>
      </c>
      <c r="G35" s="59"/>
      <c r="H35" s="62">
        <v>241393</v>
      </c>
    </row>
    <row r="36" spans="1:9" ht="14.25">
      <c r="A36" s="1" t="s">
        <v>14</v>
      </c>
      <c r="C36" s="1"/>
      <c r="F36" s="134">
        <f>11263+21629+6952+1538-3288+913819</f>
        <v>951913</v>
      </c>
      <c r="G36" s="59"/>
      <c r="H36" s="68">
        <f>42485+833786</f>
        <v>876271</v>
      </c>
      <c r="I36" s="106"/>
    </row>
    <row r="37" spans="3:8" ht="14.25">
      <c r="C37" s="1"/>
      <c r="F37" s="60">
        <f>SUM(F35:F36)</f>
        <v>1193306</v>
      </c>
      <c r="G37" s="59"/>
      <c r="H37" s="62">
        <f>SUM(H35:H36)</f>
        <v>1117664</v>
      </c>
    </row>
    <row r="38" spans="1:8" ht="15">
      <c r="A38" s="3" t="s">
        <v>119</v>
      </c>
      <c r="C38" s="1"/>
      <c r="F38" s="60">
        <v>122017</v>
      </c>
      <c r="G38" s="59"/>
      <c r="H38" s="62">
        <v>117465</v>
      </c>
    </row>
    <row r="39" spans="1:8" ht="15">
      <c r="A39" s="95" t="s">
        <v>99</v>
      </c>
      <c r="C39" s="1"/>
      <c r="F39" s="54">
        <f>SUM(F37:F38)</f>
        <v>1315323</v>
      </c>
      <c r="G39" s="59"/>
      <c r="H39" s="67">
        <f>SUM(H37:H38)</f>
        <v>1235129</v>
      </c>
    </row>
    <row r="40" spans="6:8" ht="14.25">
      <c r="F40" s="24"/>
      <c r="G40" s="59"/>
      <c r="H40" s="59"/>
    </row>
    <row r="41" spans="1:8" ht="15">
      <c r="A41" s="3" t="s">
        <v>17</v>
      </c>
      <c r="F41" s="24"/>
      <c r="G41" s="59"/>
      <c r="H41" s="59"/>
    </row>
    <row r="42" spans="1:8" ht="14.25">
      <c r="A42" s="1" t="s">
        <v>92</v>
      </c>
      <c r="C42" s="1"/>
      <c r="F42" s="60">
        <v>0</v>
      </c>
      <c r="G42" s="59"/>
      <c r="H42" s="60">
        <v>9891</v>
      </c>
    </row>
    <row r="43" spans="1:8" ht="14.25">
      <c r="A43" s="1" t="s">
        <v>16</v>
      </c>
      <c r="C43" s="1"/>
      <c r="F43" s="60">
        <v>9146</v>
      </c>
      <c r="G43" s="59"/>
      <c r="H43" s="60">
        <v>8090</v>
      </c>
    </row>
    <row r="44" spans="3:8" ht="10.5" customHeight="1">
      <c r="C44" s="1"/>
      <c r="F44" s="60"/>
      <c r="G44" s="59"/>
      <c r="H44" s="62"/>
    </row>
    <row r="45" spans="3:8" ht="14.25">
      <c r="C45" s="1"/>
      <c r="F45" s="54">
        <f>SUM(F42:F44)</f>
        <v>9146</v>
      </c>
      <c r="G45" s="59"/>
      <c r="H45" s="67">
        <f>SUM(H42:H44)</f>
        <v>17981</v>
      </c>
    </row>
    <row r="46" spans="1:8" ht="15">
      <c r="A46" s="3" t="s">
        <v>120</v>
      </c>
      <c r="C46" s="1"/>
      <c r="F46" s="60"/>
      <c r="G46" s="59"/>
      <c r="H46" s="59"/>
    </row>
    <row r="47" spans="1:8" ht="14.25">
      <c r="A47" s="1" t="s">
        <v>9</v>
      </c>
      <c r="C47" s="1"/>
      <c r="F47" s="60">
        <v>23887</v>
      </c>
      <c r="G47" s="59"/>
      <c r="H47" s="60">
        <v>41380</v>
      </c>
    </row>
    <row r="48" spans="1:8" ht="14.25">
      <c r="A48" s="1" t="s">
        <v>10</v>
      </c>
      <c r="C48" s="1"/>
      <c r="F48" s="60">
        <v>40739</v>
      </c>
      <c r="G48" s="59"/>
      <c r="H48" s="60">
        <v>25386</v>
      </c>
    </row>
    <row r="49" spans="1:9" ht="14.25">
      <c r="A49" s="1" t="s">
        <v>11</v>
      </c>
      <c r="C49" s="1"/>
      <c r="F49" s="60">
        <f>56395-65</f>
        <v>56330</v>
      </c>
      <c r="G49" s="59"/>
      <c r="H49" s="60">
        <f>61410+241</f>
        <v>61651</v>
      </c>
      <c r="I49" s="2"/>
    </row>
    <row r="50" spans="1:8" ht="14.25">
      <c r="A50" s="1" t="s">
        <v>91</v>
      </c>
      <c r="C50" s="1"/>
      <c r="F50" s="60">
        <v>1990</v>
      </c>
      <c r="G50" s="59"/>
      <c r="H50" s="60">
        <v>13425</v>
      </c>
    </row>
    <row r="51" spans="1:8" ht="14.25">
      <c r="A51" s="1" t="s">
        <v>12</v>
      </c>
      <c r="C51" s="1"/>
      <c r="F51" s="60">
        <v>0</v>
      </c>
      <c r="G51" s="53"/>
      <c r="H51" s="60">
        <v>0</v>
      </c>
    </row>
    <row r="52" spans="3:8" ht="14.25">
      <c r="C52" s="1"/>
      <c r="F52" s="54">
        <f>SUM(F47:F51)</f>
        <v>122946</v>
      </c>
      <c r="G52" s="59"/>
      <c r="H52" s="67">
        <f>SUM(H47:H51)</f>
        <v>141842</v>
      </c>
    </row>
    <row r="53" spans="1:8" ht="15.75" thickBot="1">
      <c r="A53" s="3" t="s">
        <v>121</v>
      </c>
      <c r="C53" s="1"/>
      <c r="F53" s="61">
        <f>F52+F45</f>
        <v>132092</v>
      </c>
      <c r="G53" s="59"/>
      <c r="H53" s="61">
        <f>H52+H45</f>
        <v>159823</v>
      </c>
    </row>
    <row r="54" spans="1:9" ht="16.5" thickBot="1">
      <c r="A54" s="94" t="s">
        <v>122</v>
      </c>
      <c r="C54" s="1"/>
      <c r="F54" s="121">
        <f>F53+F39</f>
        <v>1447415</v>
      </c>
      <c r="G54" s="59"/>
      <c r="H54" s="69">
        <f>H53+H39</f>
        <v>1394952</v>
      </c>
      <c r="I54" s="2"/>
    </row>
    <row r="56" spans="1:9" ht="15">
      <c r="A56" s="145" t="s">
        <v>75</v>
      </c>
      <c r="B56" s="145"/>
      <c r="C56" s="145"/>
      <c r="D56" s="145"/>
      <c r="E56" s="145"/>
      <c r="F56" s="145"/>
      <c r="G56" s="145"/>
      <c r="H56" s="145"/>
      <c r="I56" s="39"/>
    </row>
    <row r="57" spans="1:9" ht="15">
      <c r="A57" s="145" t="s">
        <v>144</v>
      </c>
      <c r="B57" s="145"/>
      <c r="C57" s="145"/>
      <c r="D57" s="145"/>
      <c r="E57" s="145"/>
      <c r="F57" s="145"/>
      <c r="G57" s="145"/>
      <c r="H57" s="145"/>
      <c r="I57" s="39"/>
    </row>
    <row r="58" spans="1:9" ht="15">
      <c r="A58" s="145" t="s">
        <v>111</v>
      </c>
      <c r="B58" s="145"/>
      <c r="C58" s="145"/>
      <c r="D58" s="145"/>
      <c r="E58" s="145"/>
      <c r="F58" s="145"/>
      <c r="G58" s="145"/>
      <c r="H58" s="145"/>
      <c r="I58" s="39"/>
    </row>
    <row r="59" spans="1:9" ht="15">
      <c r="A59" s="37"/>
      <c r="B59" s="37"/>
      <c r="C59" s="37"/>
      <c r="D59" s="37"/>
      <c r="E59" s="37"/>
      <c r="F59" s="58"/>
      <c r="G59" s="37"/>
      <c r="H59" s="37"/>
      <c r="I59" s="39"/>
    </row>
  </sheetData>
  <sheetProtection/>
  <mergeCells count="3">
    <mergeCell ref="A57:H57"/>
    <mergeCell ref="A56:H56"/>
    <mergeCell ref="A58:H58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95" zoomScaleNormal="95" zoomScalePageLayoutView="0" workbookViewId="0" topLeftCell="A16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H1" s="120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12 Months Ended 31 December 2009</v>
      </c>
      <c r="B4" s="26"/>
      <c r="C4" s="26"/>
      <c r="D4" s="26"/>
      <c r="E4" s="3"/>
    </row>
    <row r="5" spans="5:9" ht="14.25">
      <c r="E5" s="90"/>
      <c r="F5" s="136"/>
      <c r="G5" s="13"/>
      <c r="H5" s="139"/>
      <c r="I5" s="136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2" t="s">
        <v>73</v>
      </c>
      <c r="F7" s="92" t="s">
        <v>28</v>
      </c>
      <c r="G7" s="18"/>
      <c r="H7" s="17" t="s">
        <v>73</v>
      </c>
      <c r="I7" s="17" t="s">
        <v>28</v>
      </c>
    </row>
    <row r="8" spans="5:9" ht="14.25">
      <c r="E8" s="92" t="s">
        <v>30</v>
      </c>
      <c r="F8" s="92" t="s">
        <v>30</v>
      </c>
      <c r="G8" s="18"/>
      <c r="H8" s="17" t="s">
        <v>30</v>
      </c>
      <c r="I8" s="17" t="s">
        <v>30</v>
      </c>
    </row>
    <row r="9" spans="5:9" ht="15" customHeight="1">
      <c r="E9" s="92" t="s">
        <v>29</v>
      </c>
      <c r="F9" s="92" t="s">
        <v>32</v>
      </c>
      <c r="G9" s="18"/>
      <c r="H9" s="17" t="s">
        <v>31</v>
      </c>
      <c r="I9" s="17" t="s">
        <v>32</v>
      </c>
    </row>
    <row r="10" spans="5:9" ht="14.25">
      <c r="E10" s="93"/>
      <c r="F10" s="92" t="s">
        <v>29</v>
      </c>
      <c r="G10" s="18"/>
      <c r="H10" s="17"/>
      <c r="I10" s="17" t="s">
        <v>33</v>
      </c>
    </row>
    <row r="11" spans="5:9" ht="14.25">
      <c r="E11" s="19"/>
      <c r="F11" s="17"/>
      <c r="G11" s="18"/>
      <c r="H11" s="17"/>
      <c r="I11" s="17"/>
    </row>
    <row r="12" spans="5:9" ht="14.25">
      <c r="E12" s="76" t="s">
        <v>160</v>
      </c>
      <c r="F12" s="80" t="s">
        <v>142</v>
      </c>
      <c r="G12" s="21"/>
      <c r="H12" s="20" t="str">
        <f>E12</f>
        <v>31/12/09</v>
      </c>
      <c r="I12" s="81" t="str">
        <f>F12</f>
        <v>31/12/08</v>
      </c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19"/>
      <c r="G14" s="95"/>
      <c r="H14" s="95"/>
      <c r="I14" s="119"/>
    </row>
    <row r="15" spans="1:9" ht="15">
      <c r="A15" s="1" t="s">
        <v>21</v>
      </c>
      <c r="E15" s="47">
        <v>226884</v>
      </c>
      <c r="F15" s="44">
        <v>284259</v>
      </c>
      <c r="G15" s="48"/>
      <c r="H15" s="47">
        <v>913156</v>
      </c>
      <c r="I15" s="47">
        <v>1380692</v>
      </c>
    </row>
    <row r="16" spans="1:9" ht="15">
      <c r="A16" s="1" t="s">
        <v>23</v>
      </c>
      <c r="E16" s="47">
        <v>-187621</v>
      </c>
      <c r="F16" s="122">
        <v>-239024</v>
      </c>
      <c r="G16" s="48"/>
      <c r="H16" s="47">
        <v>-737156</v>
      </c>
      <c r="I16" s="47">
        <v>-1155140</v>
      </c>
    </row>
    <row r="17" spans="5:9" ht="15.75" thickBot="1">
      <c r="E17" s="49"/>
      <c r="F17" s="123"/>
      <c r="G17" s="48"/>
      <c r="H17" s="49"/>
      <c r="I17" s="110"/>
    </row>
    <row r="18" spans="1:9" ht="14.25">
      <c r="A18" s="1" t="s">
        <v>24</v>
      </c>
      <c r="E18" s="124">
        <f>SUM(E15:E17)</f>
        <v>39263</v>
      </c>
      <c r="F18" s="122">
        <f>SUM(F15:F17)</f>
        <v>45235</v>
      </c>
      <c r="G18" s="124"/>
      <c r="H18" s="112">
        <f>SUM(H15:H17)</f>
        <v>176000</v>
      </c>
      <c r="I18" s="112">
        <f>SUM(I15:I17)</f>
        <v>225552</v>
      </c>
    </row>
    <row r="19" spans="1:9" ht="15">
      <c r="A19" s="1" t="s">
        <v>100</v>
      </c>
      <c r="E19" s="50">
        <v>4290</v>
      </c>
      <c r="F19" s="122">
        <v>10980</v>
      </c>
      <c r="G19" s="51"/>
      <c r="H19" s="47">
        <v>44415</v>
      </c>
      <c r="I19" s="47">
        <v>28651</v>
      </c>
    </row>
    <row r="20" spans="1:9" ht="14.25">
      <c r="A20" s="1" t="s">
        <v>25</v>
      </c>
      <c r="E20" s="50">
        <v>-5318</v>
      </c>
      <c r="F20" s="122">
        <v>-8045</v>
      </c>
      <c r="G20" s="46"/>
      <c r="H20" s="47">
        <v>-23896</v>
      </c>
      <c r="I20" s="47">
        <v>-36369</v>
      </c>
    </row>
    <row r="21" spans="1:9" ht="15">
      <c r="A21" s="1" t="s">
        <v>26</v>
      </c>
      <c r="E21" s="50">
        <v>-13444</v>
      </c>
      <c r="F21" s="122">
        <v>-16965</v>
      </c>
      <c r="G21" s="51"/>
      <c r="H21" s="47">
        <v>-50916</v>
      </c>
      <c r="I21" s="47">
        <v>-59570</v>
      </c>
    </row>
    <row r="22" spans="1:9" ht="14.25">
      <c r="A22" s="1" t="s">
        <v>101</v>
      </c>
      <c r="E22" s="50">
        <v>-1507</v>
      </c>
      <c r="F22" s="122">
        <v>-32068</v>
      </c>
      <c r="G22" s="46"/>
      <c r="H22" s="47">
        <v>-20921</v>
      </c>
      <c r="I22" s="47">
        <v>-53591</v>
      </c>
    </row>
    <row r="23" spans="1:9" ht="15">
      <c r="A23" s="1" t="s">
        <v>27</v>
      </c>
      <c r="E23" s="50">
        <v>-236</v>
      </c>
      <c r="F23" s="112">
        <v>-551</v>
      </c>
      <c r="G23" s="51"/>
      <c r="H23" s="47">
        <v>-1281</v>
      </c>
      <c r="I23" s="47">
        <v>-2825</v>
      </c>
    </row>
    <row r="24" spans="1:9" ht="14.25">
      <c r="A24" s="1" t="s">
        <v>123</v>
      </c>
      <c r="E24" s="50">
        <v>-1</v>
      </c>
      <c r="F24" s="112">
        <v>181</v>
      </c>
      <c r="G24" s="46"/>
      <c r="H24" s="47">
        <v>67</v>
      </c>
      <c r="I24" s="47">
        <v>180</v>
      </c>
    </row>
    <row r="25" spans="5:9" ht="15.75" thickBot="1">
      <c r="E25" s="52"/>
      <c r="F25" s="110"/>
      <c r="G25" s="51"/>
      <c r="H25" s="52"/>
      <c r="I25" s="45"/>
    </row>
    <row r="26" spans="1:9" ht="14.25">
      <c r="A26" s="1" t="s">
        <v>102</v>
      </c>
      <c r="E26" s="112">
        <f>SUM(E18:E25)</f>
        <v>23047</v>
      </c>
      <c r="F26" s="112">
        <f>SUM(F18:F25)</f>
        <v>-1233</v>
      </c>
      <c r="G26" s="112"/>
      <c r="H26" s="112">
        <f>SUM(H18:H25)</f>
        <v>123468</v>
      </c>
      <c r="I26" s="44">
        <f>SUM(I18:I25)</f>
        <v>102028</v>
      </c>
    </row>
    <row r="27" spans="5:9" ht="14.25">
      <c r="E27" s="112"/>
      <c r="F27" s="112"/>
      <c r="G27" s="112"/>
      <c r="H27" s="112"/>
      <c r="I27" s="44"/>
    </row>
    <row r="28" spans="1:9" ht="15">
      <c r="A28" s="1" t="s">
        <v>107</v>
      </c>
      <c r="E28" s="50">
        <v>-4383</v>
      </c>
      <c r="F28" s="112">
        <v>-513</v>
      </c>
      <c r="G28" s="51"/>
      <c r="H28" s="47">
        <v>-24513</v>
      </c>
      <c r="I28" s="47">
        <v>-33168</v>
      </c>
    </row>
    <row r="29" spans="5:9" ht="15" thickBot="1">
      <c r="E29" s="110"/>
      <c r="F29" s="110"/>
      <c r="G29" s="46"/>
      <c r="H29" s="110"/>
      <c r="I29" s="110"/>
    </row>
    <row r="30" spans="1:9" ht="14.25">
      <c r="A30" s="1" t="s">
        <v>103</v>
      </c>
      <c r="E30" s="124">
        <f>SUM(E26:E29)</f>
        <v>18664</v>
      </c>
      <c r="F30" s="124">
        <f>SUM(F26:F29)</f>
        <v>-1746</v>
      </c>
      <c r="G30" s="124"/>
      <c r="H30" s="124">
        <f>SUM(H26:H29)</f>
        <v>98955</v>
      </c>
      <c r="I30" s="44">
        <f>SUM(I26:I29)</f>
        <v>68860</v>
      </c>
    </row>
    <row r="31" spans="5:9" ht="14.25">
      <c r="E31" s="124"/>
      <c r="F31" s="124"/>
      <c r="G31" s="124"/>
      <c r="H31" s="124"/>
      <c r="I31" s="44"/>
    </row>
    <row r="32" spans="1:9" ht="14.25">
      <c r="A32" s="1" t="s">
        <v>104</v>
      </c>
      <c r="E32" s="112"/>
      <c r="F32" s="112"/>
      <c r="G32" s="112"/>
      <c r="H32" s="112"/>
      <c r="I32" s="44"/>
    </row>
    <row r="33" spans="1:9" ht="14.25">
      <c r="A33" s="1" t="s">
        <v>105</v>
      </c>
      <c r="E33" s="112">
        <v>24934</v>
      </c>
      <c r="F33" s="112">
        <v>-4810</v>
      </c>
      <c r="G33" s="112"/>
      <c r="H33" s="112">
        <f>H30-H34</f>
        <v>100610</v>
      </c>
      <c r="I33" s="44">
        <f>I30-I34</f>
        <v>61888</v>
      </c>
    </row>
    <row r="34" spans="1:9" ht="14.25">
      <c r="A34" s="1" t="s">
        <v>15</v>
      </c>
      <c r="E34" s="46">
        <v>-6270</v>
      </c>
      <c r="F34" s="46">
        <v>3064</v>
      </c>
      <c r="G34" s="46"/>
      <c r="H34" s="47">
        <v>-1655</v>
      </c>
      <c r="I34" s="47">
        <v>6972</v>
      </c>
    </row>
    <row r="35" spans="5:9" ht="15" thickBot="1">
      <c r="E35" s="125">
        <f>SUM(E33:E34)</f>
        <v>18664</v>
      </c>
      <c r="F35" s="125">
        <f>SUM(F33:F34)</f>
        <v>-1746</v>
      </c>
      <c r="G35" s="46"/>
      <c r="H35" s="125">
        <f>SUM(H33:H34)</f>
        <v>98955</v>
      </c>
      <c r="I35" s="111">
        <f>SUM(I33:I34)</f>
        <v>68860</v>
      </c>
    </row>
    <row r="36" spans="1:9" ht="15.75" thickTop="1">
      <c r="A36" s="8"/>
      <c r="B36" s="14"/>
      <c r="C36" s="14"/>
      <c r="D36" s="15"/>
      <c r="E36" s="141"/>
      <c r="F36" s="141"/>
      <c r="G36" s="46"/>
      <c r="H36" s="141"/>
      <c r="I36" s="142"/>
    </row>
    <row r="37" spans="1:9" ht="14.25">
      <c r="A37" s="23" t="s">
        <v>22</v>
      </c>
      <c r="B37" s="23"/>
      <c r="C37" s="23"/>
      <c r="D37" s="55"/>
      <c r="E37" s="106"/>
      <c r="F37" s="143"/>
      <c r="G37" s="143"/>
      <c r="H37" s="143"/>
      <c r="I37" s="144"/>
    </row>
    <row r="38" spans="1:9" ht="14.25">
      <c r="A38" s="23" t="s">
        <v>108</v>
      </c>
      <c r="B38" s="23"/>
      <c r="C38" s="23"/>
      <c r="D38" s="55"/>
      <c r="E38" s="90"/>
      <c r="F38" s="90"/>
      <c r="G38" s="88"/>
      <c r="H38" s="90"/>
      <c r="I38" s="90"/>
    </row>
    <row r="39" spans="1:9" ht="14.25">
      <c r="A39" s="23" t="s">
        <v>109</v>
      </c>
      <c r="C39" s="23"/>
      <c r="E39" s="56">
        <f>(E33/239435)*100</f>
        <v>10.413682210203188</v>
      </c>
      <c r="F39" s="56">
        <f>(F33/239455)*100</f>
        <v>-2.0087281535152743</v>
      </c>
      <c r="G39" s="59"/>
      <c r="H39" s="56">
        <f>(H33/239443)*100</f>
        <v>42.01835092276659</v>
      </c>
      <c r="I39" s="56">
        <f>(I33/239464)*100</f>
        <v>25.84438579494204</v>
      </c>
    </row>
    <row r="40" spans="1:9" ht="15" thickBot="1">
      <c r="A40" s="23" t="s">
        <v>110</v>
      </c>
      <c r="C40" s="23"/>
      <c r="E40" s="57">
        <f>E39</f>
        <v>10.413682210203188</v>
      </c>
      <c r="F40" s="57">
        <f>F39</f>
        <v>-2.0087281535152743</v>
      </c>
      <c r="G40" s="24"/>
      <c r="H40" s="57">
        <f>H39</f>
        <v>42.01835092276659</v>
      </c>
      <c r="I40" s="57">
        <f>I39</f>
        <v>25.84438579494204</v>
      </c>
    </row>
    <row r="41" spans="1:9" ht="15" thickTop="1">
      <c r="A41" s="23"/>
      <c r="B41" s="23"/>
      <c r="C41" s="23"/>
      <c r="E41" s="56"/>
      <c r="F41" s="56"/>
      <c r="G41" s="24"/>
      <c r="H41" s="63"/>
      <c r="I41" s="82"/>
    </row>
    <row r="42" spans="1:7" ht="14.25">
      <c r="A42" s="23"/>
      <c r="B42" s="23"/>
      <c r="C42" s="23"/>
      <c r="E42" s="71"/>
      <c r="F42" s="13"/>
      <c r="G42" s="72"/>
    </row>
    <row r="43" spans="1:9" s="3" customFormat="1" ht="15">
      <c r="A43" s="146" t="s">
        <v>77</v>
      </c>
      <c r="B43" s="146"/>
      <c r="C43" s="146"/>
      <c r="D43" s="146"/>
      <c r="E43" s="146"/>
      <c r="F43" s="146"/>
      <c r="G43" s="146"/>
      <c r="H43" s="146"/>
      <c r="I43" s="146"/>
    </row>
    <row r="44" spans="1:9" s="13" customFormat="1" ht="12.75">
      <c r="A44" s="146" t="s">
        <v>145</v>
      </c>
      <c r="B44" s="146"/>
      <c r="C44" s="146"/>
      <c r="D44" s="146"/>
      <c r="E44" s="146"/>
      <c r="F44" s="146"/>
      <c r="G44" s="146"/>
      <c r="H44" s="146"/>
      <c r="I44" s="146"/>
    </row>
    <row r="45" spans="1:9" ht="15" customHeight="1">
      <c r="A45" s="146" t="s">
        <v>111</v>
      </c>
      <c r="B45" s="146"/>
      <c r="C45" s="146"/>
      <c r="D45" s="146"/>
      <c r="E45" s="146"/>
      <c r="F45" s="146"/>
      <c r="G45" s="146"/>
      <c r="H45" s="146"/>
      <c r="I45" s="146"/>
    </row>
    <row r="46" ht="15">
      <c r="B46" s="39" t="s">
        <v>18</v>
      </c>
    </row>
    <row r="48" ht="14.25" hidden="1"/>
    <row r="49" ht="14.25" hidden="1"/>
    <row r="50" ht="14.25" hidden="1"/>
    <row r="51" spans="6:9" ht="14.25" hidden="1">
      <c r="F51" s="98" t="s">
        <v>124</v>
      </c>
      <c r="G51" s="99"/>
      <c r="H51" s="128" t="str">
        <f>H12</f>
        <v>31/12/09</v>
      </c>
      <c r="I51" s="129" t="str">
        <f>I12</f>
        <v>31/12/08</v>
      </c>
    </row>
    <row r="52" spans="6:9" ht="14.25" hidden="1">
      <c r="F52" s="100" t="s">
        <v>125</v>
      </c>
      <c r="G52" s="101"/>
      <c r="H52" s="102"/>
      <c r="I52" s="130"/>
    </row>
    <row r="53" spans="6:9" ht="14.25" hidden="1">
      <c r="F53" s="100" t="s">
        <v>126</v>
      </c>
      <c r="G53" s="101"/>
      <c r="H53" s="102">
        <f>ConsolEquity!I19</f>
        <v>100610</v>
      </c>
      <c r="I53" s="131">
        <f>ConsolEquity!K59</f>
        <v>61888</v>
      </c>
    </row>
    <row r="54" spans="6:9" ht="14.25" hidden="1">
      <c r="F54" s="100" t="s">
        <v>94</v>
      </c>
      <c r="G54" s="101"/>
      <c r="H54" s="102">
        <f>H33</f>
        <v>100610</v>
      </c>
      <c r="I54" s="131">
        <f>I33</f>
        <v>61888</v>
      </c>
    </row>
    <row r="55" spans="6:9" ht="14.25" hidden="1">
      <c r="F55" s="103" t="s">
        <v>95</v>
      </c>
      <c r="G55" s="104"/>
      <c r="H55" s="105">
        <f>H53-H54</f>
        <v>0</v>
      </c>
      <c r="I55" s="132">
        <f>I53-I54</f>
        <v>0</v>
      </c>
    </row>
    <row r="56" ht="14.25" hidden="1"/>
    <row r="57" ht="14.25" hidden="1"/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C28">
      <selection activeCell="M39" sqref="M39"/>
    </sheetView>
  </sheetViews>
  <sheetFormatPr defaultColWidth="9.140625" defaultRowHeight="12.75"/>
  <cols>
    <col min="3" max="3" width="12.57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L1" s="120"/>
      <c r="M1" s="70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12 Months Ended 31 December 2009</v>
      </c>
      <c r="B4" s="26"/>
      <c r="C4" s="26"/>
      <c r="D4" s="26"/>
      <c r="E4" s="26"/>
      <c r="F4" s="26"/>
      <c r="G4" s="23"/>
      <c r="H4" s="23"/>
      <c r="I4" s="133"/>
    </row>
    <row r="5" spans="1:9" s="13" customFormat="1" ht="15">
      <c r="A5" s="25"/>
      <c r="B5" s="26"/>
      <c r="C5" s="26"/>
      <c r="D5" s="26"/>
      <c r="E5" s="26"/>
      <c r="F5" s="26"/>
      <c r="G5" s="23"/>
      <c r="H5" s="23"/>
      <c r="I5" s="133"/>
    </row>
    <row r="6" spans="4:13" s="13" customFormat="1" ht="14.25">
      <c r="D6" s="27" t="s">
        <v>18</v>
      </c>
      <c r="E6" s="27" t="s">
        <v>139</v>
      </c>
      <c r="F6" s="28"/>
      <c r="G6" s="27"/>
      <c r="H6" s="27"/>
      <c r="I6" s="27" t="s">
        <v>138</v>
      </c>
      <c r="J6" s="27"/>
      <c r="K6" s="27"/>
      <c r="L6" s="27"/>
      <c r="M6" s="29"/>
    </row>
    <row r="7" spans="1:16" s="13" customFormat="1" ht="14.25">
      <c r="A7" s="27"/>
      <c r="D7" s="28" t="s">
        <v>34</v>
      </c>
      <c r="E7" s="28" t="s">
        <v>34</v>
      </c>
      <c r="F7" s="28" t="s">
        <v>57</v>
      </c>
      <c r="G7" s="28" t="s">
        <v>58</v>
      </c>
      <c r="H7" s="29" t="s">
        <v>36</v>
      </c>
      <c r="I7" s="29" t="s">
        <v>35</v>
      </c>
      <c r="J7" s="28" t="s">
        <v>59</v>
      </c>
      <c r="K7" s="29"/>
      <c r="L7" s="29" t="s">
        <v>97</v>
      </c>
      <c r="M7" s="27"/>
      <c r="P7" s="33"/>
    </row>
    <row r="8" spans="1:16" s="13" customFormat="1" ht="15">
      <c r="A8" s="30"/>
      <c r="B8" s="88"/>
      <c r="C8" s="88"/>
      <c r="D8" s="31" t="s">
        <v>37</v>
      </c>
      <c r="E8" s="31" t="s">
        <v>38</v>
      </c>
      <c r="F8" s="31" t="s">
        <v>39</v>
      </c>
      <c r="G8" s="31" t="s">
        <v>39</v>
      </c>
      <c r="H8" s="31" t="s">
        <v>41</v>
      </c>
      <c r="I8" s="31" t="s">
        <v>40</v>
      </c>
      <c r="J8" s="31" t="s">
        <v>39</v>
      </c>
      <c r="K8" s="107" t="s">
        <v>42</v>
      </c>
      <c r="L8" s="31" t="s">
        <v>98</v>
      </c>
      <c r="M8" s="107" t="s">
        <v>42</v>
      </c>
      <c r="P8" s="33"/>
    </row>
    <row r="9" spans="1:16" s="13" customFormat="1" ht="15">
      <c r="A9" s="32"/>
      <c r="B9" s="88"/>
      <c r="C9" s="88"/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/>
      <c r="L9" s="33" t="s">
        <v>0</v>
      </c>
      <c r="M9" s="33" t="s">
        <v>0</v>
      </c>
      <c r="P9" s="33"/>
    </row>
    <row r="10" spans="1:16" s="13" customFormat="1" ht="14.25">
      <c r="A10" s="87" t="s">
        <v>146</v>
      </c>
      <c r="B10" s="86"/>
      <c r="C10" s="86"/>
      <c r="D10" s="27">
        <v>241393</v>
      </c>
      <c r="E10" s="27">
        <v>6952</v>
      </c>
      <c r="F10" s="27">
        <v>11263</v>
      </c>
      <c r="G10" s="27">
        <v>25396</v>
      </c>
      <c r="H10" s="27">
        <v>-3214</v>
      </c>
      <c r="I10" s="27">
        <v>833786</v>
      </c>
      <c r="J10" s="27">
        <v>2088</v>
      </c>
      <c r="K10" s="75">
        <f>SUM(D10:J10)</f>
        <v>1117664</v>
      </c>
      <c r="L10" s="75">
        <v>117465</v>
      </c>
      <c r="M10" s="84">
        <f>SUM(K10:L10)</f>
        <v>1235129</v>
      </c>
      <c r="N10" s="77"/>
      <c r="P10" s="65"/>
    </row>
    <row r="11" spans="1:16" s="13" customFormat="1" ht="14.25">
      <c r="A11" s="27"/>
      <c r="D11" s="27"/>
      <c r="E11" s="27"/>
      <c r="F11" s="27"/>
      <c r="G11" s="27"/>
      <c r="H11" s="27"/>
      <c r="I11" s="27"/>
      <c r="J11" s="27"/>
      <c r="K11" s="27"/>
      <c r="L11" s="27"/>
      <c r="M11" s="84"/>
      <c r="P11" s="65"/>
    </row>
    <row r="12" spans="1:16" s="13" customFormat="1" ht="14.25">
      <c r="A12" s="27" t="s">
        <v>60</v>
      </c>
      <c r="D12" s="34"/>
      <c r="E12" s="34"/>
      <c r="F12" s="34"/>
      <c r="G12" s="42">
        <f>1954+421-901-1474-3346+2</f>
        <v>-3344</v>
      </c>
      <c r="H12" s="34"/>
      <c r="I12" s="27"/>
      <c r="J12" s="34"/>
      <c r="K12" s="75">
        <f>SUM(D12:J12)</f>
        <v>-3344</v>
      </c>
      <c r="L12" s="42">
        <f>5902-5902+6207</f>
        <v>6207</v>
      </c>
      <c r="M12" s="84">
        <f>SUM(K12:L12)</f>
        <v>2863</v>
      </c>
      <c r="P12" s="113"/>
    </row>
    <row r="13" spans="1:16" s="13" customFormat="1" ht="14.25">
      <c r="A13" s="27"/>
      <c r="D13" s="34"/>
      <c r="E13" s="34"/>
      <c r="F13" s="34"/>
      <c r="G13" s="34"/>
      <c r="H13" s="34"/>
      <c r="I13" s="27"/>
      <c r="J13" s="34"/>
      <c r="K13" s="75"/>
      <c r="L13" s="34"/>
      <c r="M13" s="84"/>
      <c r="P13" s="114"/>
    </row>
    <row r="14" spans="1:16" s="13" customFormat="1" ht="14.25">
      <c r="A14" s="27" t="s">
        <v>69</v>
      </c>
      <c r="D14" s="34"/>
      <c r="E14" s="34"/>
      <c r="F14" s="34"/>
      <c r="G14" s="34"/>
      <c r="H14" s="42">
        <v>-74</v>
      </c>
      <c r="I14" s="27"/>
      <c r="J14" s="42"/>
      <c r="K14" s="75">
        <f>SUM(D14:J14)</f>
        <v>-74</v>
      </c>
      <c r="L14" s="42"/>
      <c r="M14" s="84">
        <f>SUM(K14:L14)</f>
        <v>-74</v>
      </c>
      <c r="P14" s="114"/>
    </row>
    <row r="15" spans="1:16" s="13" customFormat="1" ht="14.25">
      <c r="A15" s="27"/>
      <c r="D15" s="34"/>
      <c r="E15" s="34"/>
      <c r="F15" s="34"/>
      <c r="G15" s="34"/>
      <c r="H15" s="42"/>
      <c r="I15" s="27"/>
      <c r="J15" s="42"/>
      <c r="K15" s="75"/>
      <c r="L15" s="42"/>
      <c r="M15" s="84"/>
      <c r="P15" s="114"/>
    </row>
    <row r="16" spans="1:16" s="13" customFormat="1" ht="14.25">
      <c r="A16" s="27" t="s">
        <v>150</v>
      </c>
      <c r="D16" s="34"/>
      <c r="E16" s="34"/>
      <c r="F16" s="34"/>
      <c r="G16" s="42">
        <f>-421-2</f>
        <v>-423</v>
      </c>
      <c r="H16" s="42"/>
      <c r="I16" s="27">
        <f>971+2</f>
        <v>973</v>
      </c>
      <c r="J16" s="42">
        <v>-550</v>
      </c>
      <c r="K16" s="75">
        <f>SUM(D16:J16)</f>
        <v>0</v>
      </c>
      <c r="L16" s="42"/>
      <c r="M16" s="84">
        <f>SUM(K16:L16)</f>
        <v>0</v>
      </c>
      <c r="P16" s="114"/>
    </row>
    <row r="17" spans="1:16" s="13" customFormat="1" ht="14.25">
      <c r="A17" s="27" t="s">
        <v>151</v>
      </c>
      <c r="D17" s="34"/>
      <c r="E17" s="34"/>
      <c r="F17" s="34"/>
      <c r="G17" s="34"/>
      <c r="H17" s="34"/>
      <c r="I17" s="27"/>
      <c r="J17" s="34"/>
      <c r="K17" s="75"/>
      <c r="L17" s="34"/>
      <c r="M17" s="84"/>
      <c r="P17" s="114"/>
    </row>
    <row r="18" spans="1:16" s="13" customFormat="1" ht="14.25">
      <c r="A18" s="27"/>
      <c r="D18" s="34"/>
      <c r="E18" s="34"/>
      <c r="F18" s="34"/>
      <c r="G18" s="34"/>
      <c r="H18" s="34"/>
      <c r="I18" s="27"/>
      <c r="J18" s="34"/>
      <c r="K18" s="75"/>
      <c r="L18" s="34"/>
      <c r="M18" s="84"/>
      <c r="P18" s="114"/>
    </row>
    <row r="19" spans="1:16" s="13" customFormat="1" ht="14.25">
      <c r="A19" s="27" t="s">
        <v>103</v>
      </c>
      <c r="D19" s="27"/>
      <c r="E19" s="27"/>
      <c r="F19" s="27"/>
      <c r="G19" s="27"/>
      <c r="H19" s="34"/>
      <c r="I19" s="135">
        <f>74082+693+901-75676+80033+21550-973</f>
        <v>100610</v>
      </c>
      <c r="J19" s="34"/>
      <c r="K19" s="75">
        <f>SUM(D19:J19)</f>
        <v>100610</v>
      </c>
      <c r="L19" s="75">
        <f>4615-4615-1655</f>
        <v>-1655</v>
      </c>
      <c r="M19" s="84">
        <f>SUM(K19:L19)</f>
        <v>98955</v>
      </c>
      <c r="P19" s="65"/>
    </row>
    <row r="20" spans="1:16" s="13" customFormat="1" ht="14.25">
      <c r="A20" s="27"/>
      <c r="D20" s="27"/>
      <c r="E20" s="27"/>
      <c r="F20" s="27"/>
      <c r="G20" s="27"/>
      <c r="H20" s="34"/>
      <c r="I20" s="64"/>
      <c r="J20" s="34"/>
      <c r="K20" s="75"/>
      <c r="L20" s="34"/>
      <c r="M20" s="84"/>
      <c r="P20" s="65"/>
    </row>
    <row r="21" spans="1:16" s="13" customFormat="1" ht="14.25">
      <c r="A21" s="27" t="s">
        <v>61</v>
      </c>
      <c r="D21" s="27"/>
      <c r="E21" s="27"/>
      <c r="F21" s="27"/>
      <c r="G21" s="27"/>
      <c r="H21" s="34"/>
      <c r="I21" s="42">
        <f>-21550</f>
        <v>-21550</v>
      </c>
      <c r="J21" s="34"/>
      <c r="K21" s="75">
        <f>SUM(D21:J21)</f>
        <v>-21550</v>
      </c>
      <c r="L21" s="34"/>
      <c r="M21" s="84">
        <f>SUM(K21:L21)</f>
        <v>-21550</v>
      </c>
      <c r="N21" s="97"/>
      <c r="P21" s="65"/>
    </row>
    <row r="22" spans="1:16" s="13" customFormat="1" ht="14.25">
      <c r="A22" s="27"/>
      <c r="D22" s="27"/>
      <c r="E22" s="27"/>
      <c r="F22" s="27"/>
      <c r="G22" s="27"/>
      <c r="H22" s="27"/>
      <c r="I22" s="27"/>
      <c r="J22" s="27"/>
      <c r="K22" s="27"/>
      <c r="L22" s="27"/>
      <c r="M22" s="83"/>
      <c r="P22" s="65"/>
    </row>
    <row r="23" spans="1:16" s="13" customFormat="1" ht="15" thickBot="1">
      <c r="A23" s="87" t="s">
        <v>154</v>
      </c>
      <c r="B23" s="86"/>
      <c r="C23" s="86"/>
      <c r="D23" s="36">
        <f aca="true" t="shared" si="0" ref="D23:M23">SUM(D10:D22)</f>
        <v>241393</v>
      </c>
      <c r="E23" s="36">
        <f t="shared" si="0"/>
        <v>6952</v>
      </c>
      <c r="F23" s="36">
        <f t="shared" si="0"/>
        <v>11263</v>
      </c>
      <c r="G23" s="36">
        <f t="shared" si="0"/>
        <v>21629</v>
      </c>
      <c r="H23" s="36">
        <f t="shared" si="0"/>
        <v>-3288</v>
      </c>
      <c r="I23" s="36">
        <f t="shared" si="0"/>
        <v>913819</v>
      </c>
      <c r="J23" s="43">
        <f t="shared" si="0"/>
        <v>1538</v>
      </c>
      <c r="K23" s="43">
        <f t="shared" si="0"/>
        <v>1193306</v>
      </c>
      <c r="L23" s="43">
        <f t="shared" si="0"/>
        <v>122017</v>
      </c>
      <c r="M23" s="36">
        <f t="shared" si="0"/>
        <v>1315323</v>
      </c>
      <c r="N23" s="77"/>
      <c r="P23" s="65"/>
    </row>
    <row r="24" spans="1:16" s="13" customFormat="1" ht="15" thickTop="1">
      <c r="A24" s="27"/>
      <c r="D24" s="65"/>
      <c r="E24" s="65"/>
      <c r="F24" s="65"/>
      <c r="G24" s="65"/>
      <c r="H24" s="65"/>
      <c r="I24" s="65"/>
      <c r="J24" s="66"/>
      <c r="K24" s="66"/>
      <c r="L24" s="66"/>
      <c r="M24" s="65"/>
      <c r="P24" s="115"/>
    </row>
    <row r="25" spans="1:16" s="13" customFormat="1" ht="14.25">
      <c r="A25" s="27"/>
      <c r="D25" s="65"/>
      <c r="E25" s="65"/>
      <c r="F25" s="65"/>
      <c r="G25" s="65"/>
      <c r="H25" s="65"/>
      <c r="I25" s="65"/>
      <c r="J25" s="66"/>
      <c r="K25" s="66"/>
      <c r="L25" s="66"/>
      <c r="M25" s="65"/>
      <c r="P25" s="115"/>
    </row>
    <row r="26" spans="1:13" s="13" customFormat="1" ht="14.25">
      <c r="A26" s="27"/>
      <c r="D26" s="65"/>
      <c r="E26" s="65"/>
      <c r="F26" s="65"/>
      <c r="G26" s="65"/>
      <c r="H26" s="65"/>
      <c r="I26" s="65"/>
      <c r="J26" s="66"/>
      <c r="K26" s="66"/>
      <c r="L26" s="66"/>
      <c r="M26" s="65"/>
    </row>
    <row r="27" spans="1:14" s="13" customFormat="1" ht="15">
      <c r="A27" s="147" t="s">
        <v>74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s="13" customFormat="1" ht="15">
      <c r="A28" s="145" t="s">
        <v>148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3" s="13" customFormat="1" ht="15">
      <c r="A29" s="145" t="s">
        <v>113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2" s="13" customFormat="1" ht="14.25">
      <c r="A30" s="91"/>
      <c r="D30" s="65"/>
      <c r="E30" s="65"/>
      <c r="F30" s="65"/>
      <c r="G30" s="65"/>
      <c r="H30" s="65"/>
      <c r="I30" s="65"/>
      <c r="J30" s="66"/>
      <c r="K30" s="66"/>
      <c r="L30" s="66"/>
    </row>
    <row r="31" spans="1:12" s="13" customFormat="1" ht="14.25">
      <c r="A31" s="91"/>
      <c r="D31" s="65"/>
      <c r="E31" s="65"/>
      <c r="F31" s="65"/>
      <c r="G31" s="65"/>
      <c r="H31" s="65"/>
      <c r="I31" s="65"/>
      <c r="J31" s="66"/>
      <c r="K31" s="66"/>
      <c r="L31" s="66"/>
    </row>
    <row r="32" spans="1:12" s="13" customFormat="1" ht="14.25">
      <c r="A32" s="91"/>
      <c r="D32" s="65"/>
      <c r="E32" s="65"/>
      <c r="F32" s="65"/>
      <c r="G32" s="65"/>
      <c r="H32" s="65"/>
      <c r="I32" s="65"/>
      <c r="J32" s="66"/>
      <c r="K32" s="66"/>
      <c r="L32" s="66"/>
    </row>
    <row r="33" spans="1:12" s="13" customFormat="1" ht="14.25">
      <c r="A33" s="91"/>
      <c r="D33" s="65"/>
      <c r="E33" s="65"/>
      <c r="F33" s="65"/>
      <c r="G33" s="65"/>
      <c r="H33" s="65"/>
      <c r="I33" s="65"/>
      <c r="J33" s="66"/>
      <c r="K33" s="66"/>
      <c r="L33" s="66"/>
    </row>
    <row r="34" spans="1:12" s="13" customFormat="1" ht="14.25">
      <c r="A34" s="91"/>
      <c r="D34" s="65"/>
      <c r="E34" s="65"/>
      <c r="F34" s="65"/>
      <c r="G34" s="65"/>
      <c r="H34" s="65"/>
      <c r="I34" s="65"/>
      <c r="J34" s="66"/>
      <c r="K34" s="66"/>
      <c r="L34" s="66"/>
    </row>
    <row r="35" spans="1:12" s="13" customFormat="1" ht="14.25">
      <c r="A35" s="91"/>
      <c r="D35" s="65"/>
      <c r="E35" s="65"/>
      <c r="F35" s="65"/>
      <c r="G35" s="65"/>
      <c r="H35" s="65"/>
      <c r="I35" s="65"/>
      <c r="J35" s="66"/>
      <c r="K35" s="66"/>
      <c r="L35" s="66"/>
    </row>
    <row r="36" spans="1:12" s="13" customFormat="1" ht="14.25">
      <c r="A36" s="91"/>
      <c r="D36" s="65"/>
      <c r="E36" s="65"/>
      <c r="F36" s="65"/>
      <c r="G36" s="65"/>
      <c r="H36" s="65"/>
      <c r="I36" s="65"/>
      <c r="J36" s="66"/>
      <c r="K36" s="66"/>
      <c r="L36" s="66"/>
    </row>
    <row r="37" spans="1:12" s="13" customFormat="1" ht="14.25">
      <c r="A37" s="91"/>
      <c r="D37" s="65"/>
      <c r="E37" s="65"/>
      <c r="F37" s="65"/>
      <c r="G37" s="65"/>
      <c r="H37" s="65"/>
      <c r="I37" s="65"/>
      <c r="J37" s="66"/>
      <c r="K37" s="66"/>
      <c r="L37" s="66"/>
    </row>
    <row r="38" spans="1:12" s="13" customFormat="1" ht="14.25">
      <c r="A38" s="91"/>
      <c r="D38" s="65"/>
      <c r="E38" s="65"/>
      <c r="F38" s="65"/>
      <c r="H38" s="65"/>
      <c r="I38" s="65"/>
      <c r="J38" s="66"/>
      <c r="K38" s="66"/>
      <c r="L38" s="66"/>
    </row>
    <row r="39" spans="1:13" s="13" customFormat="1" ht="14.25">
      <c r="A39" s="108"/>
      <c r="D39" s="65"/>
      <c r="E39" s="65"/>
      <c r="F39" s="65"/>
      <c r="H39" s="65"/>
      <c r="I39" s="65"/>
      <c r="J39" s="66"/>
      <c r="K39" s="66"/>
      <c r="L39" s="66"/>
      <c r="M39" s="70"/>
    </row>
    <row r="40" spans="1:13" s="13" customFormat="1" ht="14.25">
      <c r="A40" s="108"/>
      <c r="D40" s="65"/>
      <c r="E40" s="27" t="s">
        <v>139</v>
      </c>
      <c r="F40" s="28"/>
      <c r="G40" s="27"/>
      <c r="H40" s="27"/>
      <c r="I40" s="27" t="s">
        <v>138</v>
      </c>
      <c r="J40" s="27"/>
      <c r="K40" s="66"/>
      <c r="L40" s="66"/>
      <c r="M40" s="70"/>
    </row>
    <row r="41" spans="4:13" s="13" customFormat="1" ht="14.25">
      <c r="D41" s="28" t="s">
        <v>34</v>
      </c>
      <c r="E41" s="28" t="s">
        <v>34</v>
      </c>
      <c r="F41" s="28" t="s">
        <v>57</v>
      </c>
      <c r="G41" s="28" t="s">
        <v>58</v>
      </c>
      <c r="H41" s="29" t="s">
        <v>36</v>
      </c>
      <c r="I41" s="29" t="s">
        <v>35</v>
      </c>
      <c r="J41" s="28" t="s">
        <v>59</v>
      </c>
      <c r="K41" s="29"/>
      <c r="L41" s="29" t="s">
        <v>97</v>
      </c>
      <c r="M41" s="27"/>
    </row>
    <row r="42" spans="1:13" s="13" customFormat="1" ht="15">
      <c r="A42" s="137"/>
      <c r="D42" s="31" t="s">
        <v>37</v>
      </c>
      <c r="E42" s="31" t="s">
        <v>38</v>
      </c>
      <c r="F42" s="31" t="s">
        <v>39</v>
      </c>
      <c r="G42" s="31" t="s">
        <v>39</v>
      </c>
      <c r="H42" s="31" t="s">
        <v>41</v>
      </c>
      <c r="I42" s="31" t="s">
        <v>40</v>
      </c>
      <c r="J42" s="31" t="s">
        <v>39</v>
      </c>
      <c r="K42" s="107" t="s">
        <v>42</v>
      </c>
      <c r="L42" s="31" t="s">
        <v>98</v>
      </c>
      <c r="M42" s="107" t="s">
        <v>42</v>
      </c>
    </row>
    <row r="43" spans="1:13" s="13" customFormat="1" ht="15">
      <c r="A43" s="89"/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3"/>
      <c r="L43" s="33" t="s">
        <v>0</v>
      </c>
      <c r="M43" s="33" t="s">
        <v>0</v>
      </c>
    </row>
    <row r="44" spans="1:13" s="13" customFormat="1" ht="14.25">
      <c r="A44" s="87" t="s">
        <v>137</v>
      </c>
      <c r="B44" s="86"/>
      <c r="C44" s="86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13" customFormat="1" ht="14.25">
      <c r="A45" s="27" t="s">
        <v>140</v>
      </c>
      <c r="B45" s="88"/>
      <c r="C45" s="88"/>
      <c r="D45" s="27">
        <v>241393</v>
      </c>
      <c r="E45" s="27">
        <v>6952</v>
      </c>
      <c r="F45" s="27">
        <v>11263</v>
      </c>
      <c r="G45" s="27">
        <v>19509</v>
      </c>
      <c r="H45" s="27">
        <v>-3095</v>
      </c>
      <c r="I45" s="27">
        <v>799786</v>
      </c>
      <c r="J45" s="27">
        <v>2088</v>
      </c>
      <c r="K45" s="33">
        <f>SUM(D45:J45)</f>
        <v>1077896</v>
      </c>
      <c r="L45" s="27">
        <v>108628</v>
      </c>
      <c r="M45" s="27">
        <f>SUM(K45:L45)</f>
        <v>1186524</v>
      </c>
    </row>
    <row r="46" spans="1:13" s="13" customFormat="1" ht="14.25">
      <c r="A46" s="118" t="s">
        <v>149</v>
      </c>
      <c r="D46" s="31"/>
      <c r="E46" s="31"/>
      <c r="F46" s="31"/>
      <c r="G46" s="116">
        <v>757</v>
      </c>
      <c r="H46" s="31"/>
      <c r="I46" s="31">
        <v>-757</v>
      </c>
      <c r="J46" s="31"/>
      <c r="K46" s="117">
        <f>SUM(D46:J46)</f>
        <v>0</v>
      </c>
      <c r="L46" s="31"/>
      <c r="M46" s="117">
        <f>SUM(K46:L46)</f>
        <v>0</v>
      </c>
    </row>
    <row r="47" spans="1:13" s="13" customFormat="1" ht="14.25">
      <c r="A47" s="87" t="s">
        <v>147</v>
      </c>
      <c r="B47" s="86"/>
      <c r="C47" s="86"/>
      <c r="D47" s="27">
        <f>SUM(D45:D46)</f>
        <v>241393</v>
      </c>
      <c r="E47" s="27">
        <f aca="true" t="shared" si="1" ref="E47:L47">SUM(E45:E46)</f>
        <v>6952</v>
      </c>
      <c r="F47" s="27">
        <f t="shared" si="1"/>
        <v>11263</v>
      </c>
      <c r="G47" s="27">
        <f t="shared" si="1"/>
        <v>20266</v>
      </c>
      <c r="H47" s="27">
        <f t="shared" si="1"/>
        <v>-3095</v>
      </c>
      <c r="I47" s="27">
        <f t="shared" si="1"/>
        <v>799029</v>
      </c>
      <c r="J47" s="27">
        <f t="shared" si="1"/>
        <v>2088</v>
      </c>
      <c r="K47" s="75">
        <f>SUM(D47:J47)</f>
        <v>1077896</v>
      </c>
      <c r="L47" s="27">
        <f t="shared" si="1"/>
        <v>108628</v>
      </c>
      <c r="M47" s="27">
        <f>SUM(K47:L47)</f>
        <v>1186524</v>
      </c>
    </row>
    <row r="48" spans="1:13" s="13" customFormat="1" ht="14.25">
      <c r="A48" s="85"/>
      <c r="B48" s="88"/>
      <c r="C48" s="88"/>
      <c r="D48" s="27"/>
      <c r="E48" s="27"/>
      <c r="F48" s="27"/>
      <c r="G48" s="27"/>
      <c r="H48" s="27"/>
      <c r="I48" s="27"/>
      <c r="J48" s="75"/>
      <c r="K48" s="75"/>
      <c r="L48" s="75"/>
      <c r="M48" s="83"/>
    </row>
    <row r="49" spans="1:13" s="13" customFormat="1" ht="14.25">
      <c r="A49" s="27" t="s">
        <v>134</v>
      </c>
      <c r="B49" s="88"/>
      <c r="C49" s="88"/>
      <c r="D49" s="27"/>
      <c r="E49" s="27"/>
      <c r="F49" s="27"/>
      <c r="G49" s="27"/>
      <c r="H49" s="27"/>
      <c r="I49" s="27"/>
      <c r="J49" s="75"/>
      <c r="K49" s="75"/>
      <c r="L49" s="75">
        <v>120</v>
      </c>
      <c r="M49" s="75">
        <f>SUM(K49:L49)</f>
        <v>120</v>
      </c>
    </row>
    <row r="50" spans="1:13" s="13" customFormat="1" ht="14.25">
      <c r="A50" s="27" t="s">
        <v>135</v>
      </c>
      <c r="B50" s="88"/>
      <c r="C50" s="88"/>
      <c r="D50" s="27"/>
      <c r="E50" s="27"/>
      <c r="F50" s="27"/>
      <c r="G50" s="27"/>
      <c r="H50" s="27"/>
      <c r="I50" s="27"/>
      <c r="J50" s="75"/>
      <c r="K50" s="75"/>
      <c r="L50" s="75"/>
      <c r="M50" s="83"/>
    </row>
    <row r="51" spans="1:13" s="13" customFormat="1" ht="14.25">
      <c r="A51" s="27"/>
      <c r="B51" s="88"/>
      <c r="C51" s="88"/>
      <c r="D51" s="27"/>
      <c r="E51" s="27"/>
      <c r="F51" s="27"/>
      <c r="G51" s="27"/>
      <c r="H51" s="27"/>
      <c r="I51" s="27"/>
      <c r="J51" s="75"/>
      <c r="K51" s="75"/>
      <c r="L51" s="75"/>
      <c r="M51" s="83"/>
    </row>
    <row r="52" spans="1:13" s="13" customFormat="1" ht="14.25">
      <c r="A52" s="27" t="s">
        <v>60</v>
      </c>
      <c r="D52" s="28"/>
      <c r="E52" s="28"/>
      <c r="F52" s="28"/>
      <c r="G52" s="75">
        <v>5130</v>
      </c>
      <c r="H52" s="28"/>
      <c r="I52" s="28"/>
      <c r="J52" s="28"/>
      <c r="K52" s="75">
        <f>SUM(D52:J52)</f>
        <v>5130</v>
      </c>
      <c r="L52" s="75">
        <v>-4982</v>
      </c>
      <c r="M52" s="83">
        <f>SUM(K52:L52)</f>
        <v>148</v>
      </c>
    </row>
    <row r="53" spans="1:13" s="13" customFormat="1" ht="14.25">
      <c r="A53" s="27"/>
      <c r="D53" s="65"/>
      <c r="E53" s="65"/>
      <c r="F53" s="65"/>
      <c r="G53" s="65"/>
      <c r="H53" s="65"/>
      <c r="I53" s="65"/>
      <c r="J53" s="66"/>
      <c r="K53" s="75"/>
      <c r="L53" s="66"/>
      <c r="M53" s="83"/>
    </row>
    <row r="54" spans="1:13" s="13" customFormat="1" ht="14.25">
      <c r="A54" s="27" t="s">
        <v>156</v>
      </c>
      <c r="D54" s="65"/>
      <c r="E54" s="65"/>
      <c r="F54" s="65"/>
      <c r="G54" s="65"/>
      <c r="H54" s="65"/>
      <c r="I54" s="65"/>
      <c r="J54" s="66"/>
      <c r="K54" s="75"/>
      <c r="L54" s="66">
        <v>6727</v>
      </c>
      <c r="M54" s="83">
        <f>SUM(K54:L54)</f>
        <v>6727</v>
      </c>
    </row>
    <row r="55" spans="1:13" s="13" customFormat="1" ht="14.25">
      <c r="A55" s="27" t="s">
        <v>157</v>
      </c>
      <c r="D55" s="65"/>
      <c r="E55" s="65"/>
      <c r="F55" s="65"/>
      <c r="G55" s="65"/>
      <c r="H55" s="65"/>
      <c r="I55" s="65"/>
      <c r="J55" s="66"/>
      <c r="K55" s="75"/>
      <c r="L55" s="66"/>
      <c r="M55" s="83"/>
    </row>
    <row r="56" spans="1:13" s="13" customFormat="1" ht="14.25">
      <c r="A56" s="27"/>
      <c r="D56" s="65"/>
      <c r="E56" s="65"/>
      <c r="F56" s="65"/>
      <c r="G56" s="65"/>
      <c r="H56" s="65"/>
      <c r="I56" s="65"/>
      <c r="J56" s="66"/>
      <c r="K56" s="75"/>
      <c r="L56" s="66"/>
      <c r="M56" s="83"/>
    </row>
    <row r="57" spans="1:13" s="13" customFormat="1" ht="14.25">
      <c r="A57" s="27" t="s">
        <v>69</v>
      </c>
      <c r="D57" s="65"/>
      <c r="E57" s="65"/>
      <c r="F57" s="65"/>
      <c r="G57" s="65"/>
      <c r="H57" s="65">
        <v>-119</v>
      </c>
      <c r="I57" s="65"/>
      <c r="J57" s="66">
        <v>0</v>
      </c>
      <c r="K57" s="75">
        <f>SUM(D57:J57)</f>
        <v>-119</v>
      </c>
      <c r="L57" s="66"/>
      <c r="M57" s="75">
        <f>SUM(K57:L57)</f>
        <v>-119</v>
      </c>
    </row>
    <row r="58" spans="1:13" s="13" customFormat="1" ht="14.25">
      <c r="A58" s="27"/>
      <c r="D58" s="65"/>
      <c r="E58" s="65"/>
      <c r="F58" s="65"/>
      <c r="G58" s="65"/>
      <c r="H58" s="65"/>
      <c r="I58" s="65"/>
      <c r="J58" s="66"/>
      <c r="K58" s="75"/>
      <c r="L58" s="66"/>
      <c r="M58" s="83"/>
    </row>
    <row r="59" spans="1:13" s="13" customFormat="1" ht="14.25">
      <c r="A59" s="27" t="s">
        <v>103</v>
      </c>
      <c r="D59" s="65"/>
      <c r="E59" s="65"/>
      <c r="F59" s="65"/>
      <c r="G59" s="65"/>
      <c r="H59" s="65"/>
      <c r="I59" s="65">
        <v>61888</v>
      </c>
      <c r="J59" s="66"/>
      <c r="K59" s="75">
        <f>SUM(D59:J59)</f>
        <v>61888</v>
      </c>
      <c r="L59" s="66">
        <v>6972</v>
      </c>
      <c r="M59" s="83">
        <f>SUM(K59:L59)</f>
        <v>68860</v>
      </c>
    </row>
    <row r="60" spans="1:13" s="13" customFormat="1" ht="14.25">
      <c r="A60" s="27"/>
      <c r="D60" s="65"/>
      <c r="E60" s="65"/>
      <c r="F60" s="65"/>
      <c r="G60" s="65"/>
      <c r="H60" s="65"/>
      <c r="J60" s="66"/>
      <c r="K60" s="75"/>
      <c r="L60" s="66"/>
      <c r="M60" s="83"/>
    </row>
    <row r="61" spans="1:13" s="13" customFormat="1" ht="14.25">
      <c r="A61" s="27" t="s">
        <v>61</v>
      </c>
      <c r="D61" s="65"/>
      <c r="E61" s="65"/>
      <c r="F61" s="65"/>
      <c r="G61" s="65"/>
      <c r="H61" s="65"/>
      <c r="I61" s="75">
        <v>-27131</v>
      </c>
      <c r="J61" s="66"/>
      <c r="K61" s="75">
        <f>SUM(D61:J61)</f>
        <v>-27131</v>
      </c>
      <c r="L61" s="66"/>
      <c r="M61" s="75">
        <f>SUM(K61:L61)</f>
        <v>-27131</v>
      </c>
    </row>
    <row r="62" spans="1:12" s="13" customFormat="1" ht="14.25">
      <c r="A62" s="27"/>
      <c r="D62" s="65"/>
      <c r="E62" s="65"/>
      <c r="F62" s="65"/>
      <c r="G62" s="65"/>
      <c r="H62" s="65"/>
      <c r="I62" s="65"/>
      <c r="J62" s="66"/>
      <c r="K62" s="66"/>
      <c r="L62" s="66"/>
    </row>
    <row r="63" spans="1:13" s="13" customFormat="1" ht="15" thickBot="1">
      <c r="A63" s="87" t="s">
        <v>155</v>
      </c>
      <c r="B63" s="86"/>
      <c r="C63" s="86"/>
      <c r="D63" s="36">
        <f>SUM(D47:D62)</f>
        <v>241393</v>
      </c>
      <c r="E63" s="36">
        <f aca="true" t="shared" si="2" ref="E63:L63">SUM(E47:E62)</f>
        <v>6952</v>
      </c>
      <c r="F63" s="36">
        <f t="shared" si="2"/>
        <v>11263</v>
      </c>
      <c r="G63" s="36">
        <f t="shared" si="2"/>
        <v>25396</v>
      </c>
      <c r="H63" s="36">
        <f t="shared" si="2"/>
        <v>-3214</v>
      </c>
      <c r="I63" s="36">
        <f t="shared" si="2"/>
        <v>833786</v>
      </c>
      <c r="J63" s="36">
        <f t="shared" si="2"/>
        <v>2088</v>
      </c>
      <c r="K63" s="36">
        <f t="shared" si="2"/>
        <v>1117664</v>
      </c>
      <c r="L63" s="36">
        <f t="shared" si="2"/>
        <v>117465</v>
      </c>
      <c r="M63" s="36">
        <f>SUM(M47:M62)</f>
        <v>1235129</v>
      </c>
    </row>
    <row r="64" spans="1:13" s="13" customFormat="1" ht="15" thickTop="1">
      <c r="A64" s="85"/>
      <c r="B64" s="88"/>
      <c r="C64" s="88"/>
      <c r="D64" s="65"/>
      <c r="E64" s="65"/>
      <c r="F64" s="65"/>
      <c r="G64" s="65"/>
      <c r="H64" s="65"/>
      <c r="I64" s="65"/>
      <c r="J64" s="66"/>
      <c r="K64" s="66"/>
      <c r="L64" s="66"/>
      <c r="M64" s="65"/>
    </row>
    <row r="65" spans="1:14" s="1" customFormat="1" ht="15">
      <c r="A65" s="147" t="s">
        <v>74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s="1" customFormat="1" ht="15">
      <c r="A66" s="145" t="s">
        <v>136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1" customFormat="1" ht="15">
      <c r="A67" s="145" t="s">
        <v>112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37"/>
    </row>
    <row r="68" spans="1:14" s="1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1" customFormat="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1" customFormat="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1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s="1" customFormat="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</sheetData>
  <sheetProtection/>
  <mergeCells count="6">
    <mergeCell ref="A67:M67"/>
    <mergeCell ref="A65:N65"/>
    <mergeCell ref="A66:N66"/>
    <mergeCell ref="A27:N27"/>
    <mergeCell ref="A28:N28"/>
    <mergeCell ref="A29:M29"/>
  </mergeCells>
  <printOptions/>
  <pageMargins left="0.25" right="0.25" top="0.9" bottom="0.9" header="0.5" footer="0.5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1"/>
  <sheetViews>
    <sheetView zoomScale="75" zoomScaleNormal="75" zoomScalePageLayoutView="0" workbookViewId="0" topLeftCell="A25">
      <selection activeCell="L51" sqref="L5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20"/>
      <c r="J1" s="4"/>
    </row>
    <row r="2" spans="1:8" ht="15">
      <c r="A2" s="9" t="s">
        <v>79</v>
      </c>
      <c r="B2" s="9"/>
      <c r="C2" s="10"/>
      <c r="D2" s="11"/>
      <c r="E2" s="11"/>
      <c r="F2" s="11"/>
      <c r="H2" s="74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12 Months Ended 31 December 2009</v>
      </c>
      <c r="B5" s="23"/>
      <c r="C5" s="23"/>
      <c r="D5" s="23"/>
    </row>
    <row r="6" spans="9:10" ht="14.25">
      <c r="I6" s="138"/>
      <c r="J6" s="137"/>
    </row>
    <row r="7" spans="9:10" ht="14.25">
      <c r="I7" s="22" t="s">
        <v>93</v>
      </c>
      <c r="J7" s="22" t="s">
        <v>93</v>
      </c>
    </row>
    <row r="8" spans="9:10" ht="14.25">
      <c r="I8" s="78" t="s">
        <v>158</v>
      </c>
      <c r="J8" s="78" t="s">
        <v>159</v>
      </c>
    </row>
    <row r="9" spans="9:10" ht="14.25">
      <c r="I9" s="79" t="s">
        <v>0</v>
      </c>
      <c r="J9" s="79" t="s">
        <v>0</v>
      </c>
    </row>
    <row r="10" ht="14.25">
      <c r="A10" s="1" t="s">
        <v>43</v>
      </c>
    </row>
    <row r="12" spans="1:10" ht="14.25">
      <c r="A12" s="1" t="s">
        <v>44</v>
      </c>
      <c r="I12" s="62">
        <v>123468</v>
      </c>
      <c r="J12" s="2">
        <v>102028</v>
      </c>
    </row>
    <row r="13" spans="1:9" ht="14.25">
      <c r="A13" s="1" t="s">
        <v>45</v>
      </c>
      <c r="I13" s="59"/>
    </row>
    <row r="14" spans="1:10" ht="14.25">
      <c r="A14" s="1" t="s">
        <v>82</v>
      </c>
      <c r="I14" s="62">
        <v>-7737</v>
      </c>
      <c r="J14" s="62">
        <v>69754</v>
      </c>
    </row>
    <row r="15" spans="1:10" ht="14.25">
      <c r="A15" s="1" t="s">
        <v>83</v>
      </c>
      <c r="I15" s="62">
        <f>-11718-148</f>
        <v>-11866</v>
      </c>
      <c r="J15" s="62">
        <v>-23532</v>
      </c>
    </row>
    <row r="16" spans="9:10" ht="15" thickBot="1">
      <c r="I16" s="126"/>
      <c r="J16" s="40"/>
    </row>
    <row r="17" spans="1:10" ht="14.25">
      <c r="A17" s="1" t="s">
        <v>46</v>
      </c>
      <c r="I17" s="62">
        <f>SUM(I12:I16)</f>
        <v>103865</v>
      </c>
      <c r="J17" s="2">
        <f>SUM(J12:J16)</f>
        <v>148250</v>
      </c>
    </row>
    <row r="18" spans="1:10" ht="14.25">
      <c r="A18" s="1" t="s">
        <v>84</v>
      </c>
      <c r="I18" s="62"/>
      <c r="J18" s="2"/>
    </row>
    <row r="19" spans="1:10" ht="14.25">
      <c r="A19" s="1" t="s">
        <v>85</v>
      </c>
      <c r="I19" s="62">
        <v>-15773</v>
      </c>
      <c r="J19" s="2">
        <v>112549</v>
      </c>
    </row>
    <row r="20" spans="1:10" ht="14.25">
      <c r="A20" s="1" t="s">
        <v>86</v>
      </c>
      <c r="I20" s="62">
        <v>8333</v>
      </c>
      <c r="J20" s="2">
        <v>-21096</v>
      </c>
    </row>
    <row r="21" spans="9:10" ht="15" thickBot="1">
      <c r="I21" s="126"/>
      <c r="J21" s="40"/>
    </row>
    <row r="22" spans="1:10" ht="14.25">
      <c r="A22" s="1" t="s">
        <v>47</v>
      </c>
      <c r="I22" s="62">
        <f>SUM(I17:I21)</f>
        <v>96425</v>
      </c>
      <c r="J22" s="2">
        <f>SUM(J17:J21)</f>
        <v>239703</v>
      </c>
    </row>
    <row r="23" spans="1:10" ht="14.25">
      <c r="A23" s="1" t="s">
        <v>48</v>
      </c>
      <c r="I23" s="62">
        <v>-2241</v>
      </c>
      <c r="J23" s="2">
        <v>-3041</v>
      </c>
    </row>
    <row r="24" spans="1:10" ht="14.25">
      <c r="A24" s="1" t="s">
        <v>49</v>
      </c>
      <c r="I24" s="62">
        <v>-34445</v>
      </c>
      <c r="J24" s="2">
        <v>-44022</v>
      </c>
    </row>
    <row r="25" ht="14.25">
      <c r="I25" s="59"/>
    </row>
    <row r="26" spans="1:10" ht="15" thickBot="1">
      <c r="A26" s="1" t="s">
        <v>50</v>
      </c>
      <c r="I26" s="127">
        <f>SUM(I22:I25)</f>
        <v>59739</v>
      </c>
      <c r="J26" s="7">
        <f>SUM(J22:J25)</f>
        <v>192640</v>
      </c>
    </row>
    <row r="27" spans="1:9" ht="14.25">
      <c r="A27" s="1" t="s">
        <v>18</v>
      </c>
      <c r="I27" s="59"/>
    </row>
    <row r="28" ht="14.25">
      <c r="A28" s="1" t="s">
        <v>51</v>
      </c>
    </row>
    <row r="29" spans="1:10" ht="14.25">
      <c r="A29" s="1" t="s">
        <v>87</v>
      </c>
      <c r="I29" s="73">
        <v>7033</v>
      </c>
      <c r="J29" s="73">
        <v>-40844</v>
      </c>
    </row>
    <row r="30" spans="1:10" ht="14.25">
      <c r="A30" s="1" t="s">
        <v>88</v>
      </c>
      <c r="I30" s="2">
        <f>25740+148</f>
        <v>25888</v>
      </c>
      <c r="J30" s="2">
        <v>-11778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32921</v>
      </c>
      <c r="J32" s="7">
        <f>SUM(J29:J31)</f>
        <v>-52622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-21550</v>
      </c>
      <c r="J36" s="2">
        <v>-27131</v>
      </c>
    </row>
    <row r="37" spans="1:10" ht="14.25">
      <c r="A37" s="1" t="s">
        <v>128</v>
      </c>
      <c r="I37" s="2">
        <v>-33396</v>
      </c>
      <c r="J37" s="2">
        <v>-12293</v>
      </c>
    </row>
    <row r="38" spans="1:10" ht="14.25">
      <c r="A38" s="1" t="s">
        <v>90</v>
      </c>
      <c r="I38" s="2">
        <v>-74</v>
      </c>
      <c r="J38" s="2">
        <v>-119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-55020</v>
      </c>
      <c r="J40" s="7">
        <f>SUM(J36:J39)</f>
        <v>-39543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37640</v>
      </c>
      <c r="J43" s="2">
        <f>J40+J32+J26</f>
        <v>100475</v>
      </c>
    </row>
    <row r="44" spans="1:10" ht="14.25">
      <c r="A44" s="1" t="s">
        <v>71</v>
      </c>
      <c r="I44" s="2">
        <v>3230</v>
      </c>
      <c r="J44" s="2">
        <v>1327</v>
      </c>
    </row>
    <row r="45" spans="1:10" ht="14.25">
      <c r="A45" s="1" t="s">
        <v>72</v>
      </c>
      <c r="I45" s="2">
        <v>291725</v>
      </c>
      <c r="J45" s="2">
        <v>189923</v>
      </c>
    </row>
    <row r="46" spans="9:10" ht="14.25">
      <c r="I46" s="2"/>
      <c r="J46" s="2"/>
    </row>
    <row r="47" spans="1:10" ht="15" thickBot="1">
      <c r="A47" s="1" t="s">
        <v>141</v>
      </c>
      <c r="I47" s="41">
        <f>SUM(I43:I46)</f>
        <v>332595</v>
      </c>
      <c r="J47" s="41">
        <f>SUM(J43:J46)</f>
        <v>291725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129</v>
      </c>
      <c r="I50" s="6"/>
      <c r="J50" s="6"/>
    </row>
    <row r="51" spans="1:10" ht="14.25">
      <c r="A51" s="1" t="s">
        <v>130</v>
      </c>
      <c r="I51" s="6">
        <v>351852</v>
      </c>
      <c r="J51" s="6">
        <v>307399</v>
      </c>
    </row>
    <row r="52" spans="1:10" ht="14.25">
      <c r="A52" s="1" t="s">
        <v>131</v>
      </c>
      <c r="I52" s="6">
        <v>-19257</v>
      </c>
      <c r="J52" s="6">
        <v>-15674</v>
      </c>
    </row>
    <row r="53" spans="9:10" ht="15" thickBot="1">
      <c r="I53" s="41">
        <f>SUM(I51:I52)</f>
        <v>332595</v>
      </c>
      <c r="J53" s="41">
        <f>SUM(J51:J52)</f>
        <v>291725</v>
      </c>
    </row>
    <row r="54" spans="9:10" ht="15" thickTop="1">
      <c r="I54" s="2"/>
      <c r="J54" s="2"/>
    </row>
    <row r="55" spans="1:10" ht="15">
      <c r="A55" s="145" t="s">
        <v>78</v>
      </c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0" ht="15">
      <c r="A56" s="145" t="s">
        <v>144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ht="15">
      <c r="A57" s="145" t="s">
        <v>111</v>
      </c>
      <c r="B57" s="145"/>
      <c r="C57" s="145"/>
      <c r="D57" s="145"/>
      <c r="E57" s="145"/>
      <c r="F57" s="145"/>
      <c r="G57" s="145"/>
      <c r="H57" s="145"/>
      <c r="I57" s="145"/>
      <c r="J57" s="145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2010-02-12T10:26:50Z</cp:lastPrinted>
  <dcterms:created xsi:type="dcterms:W3CDTF">2002-11-10T14:09:50Z</dcterms:created>
  <dcterms:modified xsi:type="dcterms:W3CDTF">2010-02-25T05:54:14Z</dcterms:modified>
  <cp:category/>
  <cp:version/>
  <cp:contentType/>
  <cp:contentStatus/>
</cp:coreProperties>
</file>